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45" windowHeight="6915" activeTab="0"/>
  </bookViews>
  <sheets>
    <sheet name="timesheet" sheetId="1" r:id="rId1"/>
    <sheet name="allocation step 3.1" sheetId="2" r:id="rId2"/>
    <sheet name="allocation step 3.2" sheetId="3" r:id="rId3"/>
    <sheet name="allocation step 3.3" sheetId="4" r:id="rId4"/>
    <sheet name="allocation step 4" sheetId="5" r:id="rId5"/>
  </sheets>
  <definedNames>
    <definedName name="_xlnm.Print_Area" localSheetId="1">'allocation step 3.1'!$A$1:$G$11</definedName>
    <definedName name="_xlnm.Print_Area" localSheetId="2">'allocation step 3.2'!$A$1:$G$12</definedName>
    <definedName name="_xlnm.Print_Area" localSheetId="3">'allocation step 3.3'!$A$1:$D$9</definedName>
    <definedName name="_xlnm.Print_Area" localSheetId="4">'allocation step 4'!$A$1:$G$11</definedName>
    <definedName name="_xlnm.Print_Area" localSheetId="0">'timesheet'!$A$1:$J$30</definedName>
  </definedNames>
  <calcPr fullCalcOnLoad="1"/>
</workbook>
</file>

<file path=xl/sharedStrings.xml><?xml version="1.0" encoding="utf-8"?>
<sst xmlns="http://schemas.openxmlformats.org/spreadsheetml/2006/main" count="116" uniqueCount="61">
  <si>
    <t>Approved:</t>
  </si>
  <si>
    <t>Date:</t>
  </si>
  <si>
    <t>In</t>
  </si>
  <si>
    <t>Out</t>
  </si>
  <si>
    <t>y</t>
  </si>
  <si>
    <r>
      <t xml:space="preserve">For Hourly Employees Only.  </t>
    </r>
    <r>
      <rPr>
        <b/>
        <i/>
        <sz val="10"/>
        <rFont val="Geneva"/>
        <family val="0"/>
      </rPr>
      <t>This Section Must Be Completed</t>
    </r>
  </si>
  <si>
    <t>PAYROLL PERIOD:</t>
  </si>
  <si>
    <t>FROM</t>
  </si>
  <si>
    <t>TO</t>
  </si>
  <si>
    <t>DEPARTMENT</t>
  </si>
  <si>
    <t>Anne</t>
  </si>
  <si>
    <t>Jane</t>
  </si>
  <si>
    <t>Bill</t>
  </si>
  <si>
    <t>Peter</t>
  </si>
  <si>
    <t>TOTAL</t>
  </si>
  <si>
    <t>TIME PERCENTAGE</t>
  </si>
  <si>
    <t>PAYROLL PERCENTAGE</t>
  </si>
  <si>
    <t>Gross Payroll</t>
  </si>
  <si>
    <t>Monthly Totals</t>
  </si>
  <si>
    <t>Total %</t>
  </si>
  <si>
    <t>Total</t>
  </si>
  <si>
    <t>Cost Pool:</t>
  </si>
  <si>
    <t>910</t>
  </si>
  <si>
    <t>920</t>
  </si>
  <si>
    <t>Supplies</t>
  </si>
  <si>
    <t>Rent</t>
  </si>
  <si>
    <t>Salaries</t>
  </si>
  <si>
    <t>Health Ins.</t>
  </si>
  <si>
    <t>Payroll %</t>
  </si>
  <si>
    <t>8110</t>
  </si>
  <si>
    <t>8210</t>
  </si>
  <si>
    <t>7210</t>
  </si>
  <si>
    <t>7240</t>
  </si>
  <si>
    <t>Program / Project</t>
  </si>
  <si>
    <t>M</t>
  </si>
  <si>
    <t>T</t>
  </si>
  <si>
    <t>W</t>
  </si>
  <si>
    <t>Th</t>
  </si>
  <si>
    <t>F</t>
  </si>
  <si>
    <t>Sa</t>
  </si>
  <si>
    <t>Su</t>
  </si>
  <si>
    <t>Program B</t>
  </si>
  <si>
    <t>Program C</t>
  </si>
  <si>
    <t>Administration</t>
  </si>
  <si>
    <t>Program A</t>
  </si>
  <si>
    <t>Program B-1</t>
  </si>
  <si>
    <t>Program B-2</t>
  </si>
  <si>
    <t>Fundraising</t>
  </si>
  <si>
    <t>Did you take your breaks today? Y / N</t>
  </si>
  <si>
    <t>Pay Period Ending 12/15/2008</t>
  </si>
  <si>
    <t>PAYROLL PERIOD RECONCILIATION REPORT FOR  DATA ENTRY</t>
  </si>
  <si>
    <t>Account</t>
  </si>
  <si>
    <t>Name:</t>
  </si>
  <si>
    <t>Program Assistant</t>
  </si>
  <si>
    <t>Total Work Hours</t>
  </si>
  <si>
    <t>Leave Time</t>
  </si>
  <si>
    <t>Sick Leave</t>
  </si>
  <si>
    <t>Vacation</t>
  </si>
  <si>
    <t>Total Leave Hours</t>
  </si>
  <si>
    <t>Total Paid Hours</t>
  </si>
  <si>
    <t xml:space="preserve">       I certify that the information on this timesheet is complete and accurate to the best of my knowledge.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</si>
</sst>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#%_);\(#,##0.0#%\)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Geneva"/>
      <family val="0"/>
    </font>
    <font>
      <i/>
      <sz val="10"/>
      <name val="Geneva"/>
      <family val="0"/>
    </font>
    <font>
      <sz val="10"/>
      <name val="Helv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Arial"/>
      <family val="0"/>
    </font>
    <font>
      <sz val="9"/>
      <name val="Geneva"/>
      <family val="0"/>
    </font>
    <font>
      <b/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mediumGray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/>
      <protection locked="0"/>
    </xf>
    <xf numFmtId="9" fontId="3" fillId="0" borderId="0" xfId="21" applyFont="1" applyBorder="1" applyAlignment="1">
      <alignment horizontal="left"/>
    </xf>
    <xf numFmtId="10" fontId="3" fillId="0" borderId="0" xfId="21" applyNumberFormat="1" applyFont="1" applyBorder="1" applyAlignment="1">
      <alignment horizontal="left"/>
    </xf>
    <xf numFmtId="2" fontId="3" fillId="0" borderId="0" xfId="21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indent="1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Border="1" applyAlignment="1">
      <alignment horizontal="left"/>
    </xf>
    <xf numFmtId="43" fontId="3" fillId="2" borderId="0" xfId="0" applyNumberFormat="1" applyFont="1" applyFill="1" applyBorder="1" applyAlignment="1">
      <alignment horizontal="center"/>
    </xf>
    <xf numFmtId="43" fontId="3" fillId="2" borderId="0" xfId="0" applyNumberFormat="1" applyFont="1" applyFill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43" fontId="3" fillId="3" borderId="0" xfId="0" applyNumberFormat="1" applyFont="1" applyFill="1" applyBorder="1" applyAlignment="1">
      <alignment horizontal="center"/>
    </xf>
    <xf numFmtId="43" fontId="3" fillId="3" borderId="0" xfId="0" applyNumberFormat="1" applyFont="1" applyFill="1" applyBorder="1" applyAlignment="1">
      <alignment horizontal="left"/>
    </xf>
    <xf numFmtId="43" fontId="3" fillId="0" borderId="0" xfId="0" applyNumberFormat="1" applyFont="1" applyBorder="1" applyAlignment="1" applyProtection="1">
      <alignment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43" fontId="3" fillId="0" borderId="0" xfId="0" applyNumberFormat="1" applyFont="1" applyBorder="1" applyAlignment="1">
      <alignment/>
    </xf>
    <xf numFmtId="164" fontId="3" fillId="3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4" fontId="7" fillId="4" borderId="0" xfId="0" applyNumberFormat="1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0" fontId="8" fillId="0" borderId="0" xfId="15" applyNumberFormat="1" applyFont="1" applyFill="1" applyBorder="1" applyAlignment="1">
      <alignment/>
    </xf>
    <xf numFmtId="2" fontId="8" fillId="0" borderId="0" xfId="15" applyNumberFormat="1" applyFont="1" applyBorder="1" applyAlignment="1">
      <alignment/>
    </xf>
    <xf numFmtId="10" fontId="8" fillId="0" borderId="0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0" fontId="10" fillId="0" borderId="0" xfId="15" applyNumberFormat="1" applyFont="1" applyFill="1" applyBorder="1" applyAlignment="1">
      <alignment/>
    </xf>
    <xf numFmtId="2" fontId="10" fillId="0" borderId="0" xfId="15" applyNumberFormat="1" applyFont="1" applyBorder="1" applyAlignment="1">
      <alignment/>
    </xf>
    <xf numFmtId="10" fontId="10" fillId="0" borderId="0" xfId="21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10" fillId="0" borderId="0" xfId="0" applyNumberFormat="1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0" fontId="0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/>
    </xf>
    <xf numFmtId="43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0" fontId="10" fillId="0" borderId="0" xfId="0" applyNumberFormat="1" applyFont="1" applyBorder="1" applyAlignment="1">
      <alignment/>
    </xf>
    <xf numFmtId="10" fontId="8" fillId="0" borderId="2" xfId="15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2" fontId="8" fillId="0" borderId="2" xfId="15" applyNumberFormat="1" applyFont="1" applyBorder="1" applyAlignment="1">
      <alignment/>
    </xf>
    <xf numFmtId="10" fontId="10" fillId="0" borderId="2" xfId="21" applyNumberFormat="1" applyFont="1" applyBorder="1" applyAlignment="1">
      <alignment/>
    </xf>
    <xf numFmtId="43" fontId="8" fillId="0" borderId="2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43" fontId="15" fillId="0" borderId="2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 wrapText="1"/>
    </xf>
    <xf numFmtId="10" fontId="0" fillId="0" borderId="0" xfId="0" applyNumberFormat="1" applyFont="1" applyBorder="1" applyAlignment="1">
      <alignment/>
    </xf>
    <xf numFmtId="49" fontId="15" fillId="0" borderId="0" xfId="0" applyNumberFormat="1" applyFont="1" applyAlignment="1">
      <alignment horizontal="righ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left" indent="1"/>
    </xf>
    <xf numFmtId="49" fontId="16" fillId="0" borderId="0" xfId="0" applyNumberFormat="1" applyFont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44" fontId="8" fillId="0" borderId="0" xfId="0" applyNumberFormat="1" applyFont="1" applyBorder="1" applyAlignment="1">
      <alignment wrapText="1"/>
    </xf>
    <xf numFmtId="4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16" fillId="0" borderId="0" xfId="0" applyNumberFormat="1" applyFont="1" applyAlignment="1">
      <alignment wrapText="1"/>
    </xf>
    <xf numFmtId="44" fontId="10" fillId="0" borderId="0" xfId="0" applyNumberFormat="1" applyFont="1" applyBorder="1" applyAlignment="1">
      <alignment horizontal="center" wrapText="1"/>
    </xf>
    <xf numFmtId="44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2" fontId="2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wrapText="1"/>
    </xf>
    <xf numFmtId="10" fontId="10" fillId="0" borderId="1" xfId="0" applyNumberFormat="1" applyFont="1" applyBorder="1" applyAlignment="1">
      <alignment horizontal="center" wrapText="1"/>
    </xf>
    <xf numFmtId="44" fontId="8" fillId="0" borderId="1" xfId="0" applyNumberFormat="1" applyFont="1" applyBorder="1" applyAlignment="1">
      <alignment wrapText="1"/>
    </xf>
    <xf numFmtId="43" fontId="10" fillId="0" borderId="4" xfId="0" applyNumberFormat="1" applyFont="1" applyBorder="1" applyAlignment="1">
      <alignment wrapText="1"/>
    </xf>
    <xf numFmtId="43" fontId="10" fillId="0" borderId="5" xfId="0" applyNumberFormat="1" applyFont="1" applyBorder="1" applyAlignment="1">
      <alignment wrapText="1"/>
    </xf>
    <xf numFmtId="43" fontId="15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K1" sqref="K1"/>
    </sheetView>
  </sheetViews>
  <sheetFormatPr defaultColWidth="9.140625" defaultRowHeight="12.75"/>
  <cols>
    <col min="1" max="1" width="33.421875" style="9" customWidth="1"/>
    <col min="2" max="2" width="5.8515625" style="9" bestFit="1" customWidth="1"/>
    <col min="3" max="3" width="5.8515625" style="9" customWidth="1"/>
    <col min="4" max="4" width="6.7109375" style="9" customWidth="1"/>
    <col min="5" max="5" width="5.7109375" style="14" bestFit="1" customWidth="1"/>
    <col min="6" max="6" width="5.7109375" style="9" bestFit="1" customWidth="1"/>
    <col min="7" max="8" width="5.00390625" style="9" bestFit="1" customWidth="1"/>
    <col min="9" max="9" width="7.00390625" style="9" customWidth="1"/>
    <col min="10" max="10" width="8.7109375" style="17" bestFit="1" customWidth="1"/>
    <col min="11" max="16384" width="6.7109375" style="9" customWidth="1"/>
  </cols>
  <sheetData>
    <row r="1" spans="1:12" ht="12.75">
      <c r="A1" s="15" t="s">
        <v>49</v>
      </c>
      <c r="B1" s="2"/>
      <c r="D1" s="3" t="s">
        <v>53</v>
      </c>
      <c r="J1" s="15"/>
      <c r="K1" s="16"/>
      <c r="L1" s="16"/>
    </row>
    <row r="2" spans="1:12" ht="12.75">
      <c r="A2" s="98" t="s">
        <v>33</v>
      </c>
      <c r="B2" s="12" t="s">
        <v>34</v>
      </c>
      <c r="C2" s="12" t="s">
        <v>35</v>
      </c>
      <c r="D2" s="12" t="s">
        <v>36</v>
      </c>
      <c r="E2" s="12" t="s">
        <v>37</v>
      </c>
      <c r="F2" s="12" t="s">
        <v>38</v>
      </c>
      <c r="G2" s="12" t="s">
        <v>39</v>
      </c>
      <c r="H2" s="12" t="s">
        <v>40</v>
      </c>
      <c r="I2" s="92" t="s">
        <v>20</v>
      </c>
      <c r="J2" s="35"/>
      <c r="K2" s="35"/>
      <c r="L2" s="35"/>
    </row>
    <row r="3" spans="1:11" ht="12.75">
      <c r="A3" s="53" t="s">
        <v>44</v>
      </c>
      <c r="B3" s="18"/>
      <c r="C3" s="18"/>
      <c r="D3" s="18"/>
      <c r="E3" s="18"/>
      <c r="F3" s="18"/>
      <c r="G3" s="18"/>
      <c r="H3" s="18"/>
      <c r="I3" s="19"/>
      <c r="J3" s="5"/>
      <c r="K3" s="17"/>
    </row>
    <row r="4" spans="1:11" ht="12.75">
      <c r="A4" s="93" t="s">
        <v>44</v>
      </c>
      <c r="B4" s="21"/>
      <c r="C4" s="21">
        <v>2</v>
      </c>
      <c r="D4" s="21">
        <v>5</v>
      </c>
      <c r="E4" s="22">
        <v>4</v>
      </c>
      <c r="F4" s="21">
        <v>3</v>
      </c>
      <c r="G4" s="21"/>
      <c r="H4" s="21"/>
      <c r="I4" s="23">
        <f>SUM(B4:H4)</f>
        <v>14</v>
      </c>
      <c r="J4" s="5">
        <f>IF(I4&gt;0,I4/$I$14,0)</f>
        <v>0.4375</v>
      </c>
      <c r="K4" s="17"/>
    </row>
    <row r="5" spans="1:11" ht="12.75">
      <c r="A5" s="53" t="s">
        <v>41</v>
      </c>
      <c r="B5" s="24"/>
      <c r="C5" s="24"/>
      <c r="D5" s="24"/>
      <c r="E5" s="24"/>
      <c r="F5" s="24"/>
      <c r="G5" s="24"/>
      <c r="H5" s="24"/>
      <c r="I5" s="25"/>
      <c r="J5" s="5"/>
      <c r="K5" s="17"/>
    </row>
    <row r="6" spans="1:11" ht="12.75">
      <c r="A6" s="93" t="s">
        <v>41</v>
      </c>
      <c r="B6" s="22"/>
      <c r="C6" s="22">
        <v>3</v>
      </c>
      <c r="D6" s="22">
        <v>3</v>
      </c>
      <c r="E6" s="22">
        <v>2</v>
      </c>
      <c r="F6" s="22">
        <v>2</v>
      </c>
      <c r="G6" s="22"/>
      <c r="H6" s="22"/>
      <c r="I6" s="23">
        <f>SUM(B6:H6)</f>
        <v>10</v>
      </c>
      <c r="J6" s="5">
        <f>IF(I6&gt;0,I6/$I$14,0)</f>
        <v>0.3125</v>
      </c>
      <c r="K6" s="17"/>
    </row>
    <row r="7" spans="1:11" ht="12.75">
      <c r="A7" s="94" t="s">
        <v>45</v>
      </c>
      <c r="B7" s="22"/>
      <c r="C7" s="22"/>
      <c r="D7" s="22"/>
      <c r="E7" s="22"/>
      <c r="F7" s="22"/>
      <c r="G7" s="22"/>
      <c r="H7" s="22"/>
      <c r="I7" s="23">
        <f>SUM(B7:H7)</f>
        <v>0</v>
      </c>
      <c r="J7" s="5">
        <f>IF(I7&gt;0,I7/$I$14,0)</f>
        <v>0</v>
      </c>
      <c r="K7" s="17"/>
    </row>
    <row r="8" spans="1:11" ht="12.75">
      <c r="A8" s="94" t="s">
        <v>46</v>
      </c>
      <c r="B8" s="22"/>
      <c r="C8" s="22">
        <v>2</v>
      </c>
      <c r="D8" s="22"/>
      <c r="E8" s="22"/>
      <c r="F8" s="22"/>
      <c r="G8" s="22"/>
      <c r="H8" s="22"/>
      <c r="I8" s="23">
        <f>SUM(B8:H8)</f>
        <v>2</v>
      </c>
      <c r="J8" s="5">
        <f>IF(I8&gt;0,I8/$I$14,0)</f>
        <v>0.0625</v>
      </c>
      <c r="K8" s="17"/>
    </row>
    <row r="9" spans="1:11" ht="12.75">
      <c r="A9" s="53" t="s">
        <v>42</v>
      </c>
      <c r="B9" s="24"/>
      <c r="C9" s="24"/>
      <c r="D9" s="24"/>
      <c r="E9" s="24"/>
      <c r="F9" s="24"/>
      <c r="G9" s="24"/>
      <c r="H9" s="24"/>
      <c r="I9" s="25"/>
      <c r="J9" s="5"/>
      <c r="K9" s="17"/>
    </row>
    <row r="10" spans="1:11" ht="12.75">
      <c r="A10" s="81" t="s">
        <v>42</v>
      </c>
      <c r="B10" s="21"/>
      <c r="C10" s="21"/>
      <c r="D10" s="21"/>
      <c r="E10" s="22"/>
      <c r="F10" s="21"/>
      <c r="G10" s="21"/>
      <c r="H10" s="21"/>
      <c r="I10" s="23">
        <f>SUM(B10:H10)</f>
        <v>0</v>
      </c>
      <c r="J10" s="5">
        <f>IF(I10&gt;0,I10/$I$14,0)</f>
        <v>0</v>
      </c>
      <c r="K10" s="17"/>
    </row>
    <row r="11" spans="1:11" ht="12.75">
      <c r="A11" s="16" t="s">
        <v>43</v>
      </c>
      <c r="B11" s="24"/>
      <c r="C11" s="24"/>
      <c r="D11" s="24"/>
      <c r="E11" s="24"/>
      <c r="F11" s="24"/>
      <c r="G11" s="24"/>
      <c r="H11" s="24"/>
      <c r="I11" s="25"/>
      <c r="J11" s="5"/>
      <c r="K11" s="17"/>
    </row>
    <row r="12" spans="1:11" ht="12.75">
      <c r="A12" s="20" t="s">
        <v>43</v>
      </c>
      <c r="B12" s="21"/>
      <c r="C12" s="21">
        <v>1</v>
      </c>
      <c r="D12" s="21"/>
      <c r="E12" s="22">
        <v>1</v>
      </c>
      <c r="F12" s="21"/>
      <c r="G12" s="21"/>
      <c r="H12" s="21"/>
      <c r="I12" s="23">
        <f>SUM(B12:H12)</f>
        <v>2</v>
      </c>
      <c r="J12" s="5">
        <f>IF(I12&gt;0,I12/$I$14,0)</f>
        <v>0.0625</v>
      </c>
      <c r="K12" s="17"/>
    </row>
    <row r="13" spans="1:11" ht="12.75">
      <c r="A13" s="16" t="s">
        <v>47</v>
      </c>
      <c r="B13" s="21"/>
      <c r="C13" s="21"/>
      <c r="D13" s="21"/>
      <c r="E13" s="22">
        <v>1</v>
      </c>
      <c r="F13" s="21">
        <v>3</v>
      </c>
      <c r="G13" s="21"/>
      <c r="H13" s="21"/>
      <c r="I13" s="23">
        <f>SUM(B13:H13)</f>
        <v>4</v>
      </c>
      <c r="J13" s="5">
        <f>IF(I13&gt;0,I13/$I$14,0)</f>
        <v>0.125</v>
      </c>
      <c r="K13" s="17"/>
    </row>
    <row r="14" spans="1:11" ht="12.75">
      <c r="A14" s="9" t="s">
        <v>54</v>
      </c>
      <c r="B14" s="21">
        <f aca="true" t="shared" si="0" ref="B14:J14">SUM(B3:B13)</f>
        <v>0</v>
      </c>
      <c r="C14" s="21">
        <f t="shared" si="0"/>
        <v>8</v>
      </c>
      <c r="D14" s="21">
        <f t="shared" si="0"/>
        <v>8</v>
      </c>
      <c r="E14" s="22">
        <f t="shared" si="0"/>
        <v>8</v>
      </c>
      <c r="F14" s="21">
        <f t="shared" si="0"/>
        <v>8</v>
      </c>
      <c r="G14" s="21">
        <f t="shared" si="0"/>
        <v>0</v>
      </c>
      <c r="H14" s="21">
        <f t="shared" si="0"/>
        <v>0</v>
      </c>
      <c r="I14" s="26">
        <f t="shared" si="0"/>
        <v>32</v>
      </c>
      <c r="J14" s="5">
        <f t="shared" si="0"/>
        <v>1</v>
      </c>
      <c r="K14" s="27">
        <f>SUM(B14:H14)</f>
        <v>32</v>
      </c>
    </row>
    <row r="15" spans="1:11" ht="12.75">
      <c r="A15" s="13" t="s">
        <v>55</v>
      </c>
      <c r="B15" s="28"/>
      <c r="C15" s="24"/>
      <c r="D15" s="24"/>
      <c r="E15" s="24"/>
      <c r="F15" s="28"/>
      <c r="G15" s="28"/>
      <c r="H15" s="28"/>
      <c r="I15" s="29"/>
      <c r="J15" s="4"/>
      <c r="K15" s="17"/>
    </row>
    <row r="16" spans="1:11" ht="12.75">
      <c r="A16" s="9" t="s">
        <v>56</v>
      </c>
      <c r="B16" s="30">
        <v>8</v>
      </c>
      <c r="C16" s="32"/>
      <c r="D16" s="32"/>
      <c r="E16" s="31"/>
      <c r="F16" s="30"/>
      <c r="G16" s="30"/>
      <c r="H16" s="30"/>
      <c r="I16" s="23">
        <f>SUM(B16:H16)</f>
        <v>8</v>
      </c>
      <c r="J16" s="4"/>
      <c r="K16" s="17"/>
    </row>
    <row r="17" spans="1:11" ht="12.75">
      <c r="A17" s="9" t="s">
        <v>57</v>
      </c>
      <c r="B17" s="30"/>
      <c r="C17" s="32"/>
      <c r="D17" s="32"/>
      <c r="E17" s="31"/>
      <c r="F17" s="30"/>
      <c r="G17" s="30"/>
      <c r="H17" s="30"/>
      <c r="I17" s="23">
        <f>SUM(B17:H17)</f>
        <v>0</v>
      </c>
      <c r="J17" s="4"/>
      <c r="K17" s="17"/>
    </row>
    <row r="18" spans="1:11" ht="12.75">
      <c r="A18" s="9" t="s">
        <v>58</v>
      </c>
      <c r="B18" s="21">
        <f aca="true" t="shared" si="1" ref="B18:I18">SUM(B16:B17)</f>
        <v>8</v>
      </c>
      <c r="C18" s="21">
        <f t="shared" si="1"/>
        <v>0</v>
      </c>
      <c r="D18" s="21">
        <f t="shared" si="1"/>
        <v>0</v>
      </c>
      <c r="E18" s="22">
        <f t="shared" si="1"/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3">
        <f t="shared" si="1"/>
        <v>8</v>
      </c>
      <c r="J18" s="4"/>
      <c r="K18" s="17"/>
    </row>
    <row r="19" spans="1:11" ht="12.75">
      <c r="A19" s="33"/>
      <c r="B19" s="28"/>
      <c r="C19" s="24"/>
      <c r="D19" s="24"/>
      <c r="E19" s="24"/>
      <c r="F19" s="28"/>
      <c r="G19" s="28"/>
      <c r="H19" s="28"/>
      <c r="I19" s="29"/>
      <c r="J19" s="4"/>
      <c r="K19" s="17"/>
    </row>
    <row r="20" spans="1:11" ht="12.75">
      <c r="A20" s="34" t="s">
        <v>59</v>
      </c>
      <c r="B20" s="21">
        <f aca="true" t="shared" si="2" ref="B20:I20">B14+B18</f>
        <v>8</v>
      </c>
      <c r="C20" s="21">
        <f t="shared" si="2"/>
        <v>8</v>
      </c>
      <c r="D20" s="21">
        <f t="shared" si="2"/>
        <v>8</v>
      </c>
      <c r="E20" s="22">
        <f t="shared" si="2"/>
        <v>8</v>
      </c>
      <c r="F20" s="21">
        <f t="shared" si="2"/>
        <v>8</v>
      </c>
      <c r="G20" s="21">
        <f t="shared" si="2"/>
        <v>0</v>
      </c>
      <c r="H20" s="21">
        <f t="shared" si="2"/>
        <v>0</v>
      </c>
      <c r="I20" s="26">
        <f t="shared" si="2"/>
        <v>40</v>
      </c>
      <c r="J20" s="6"/>
      <c r="K20" s="7">
        <f>SUM(B20:H20)</f>
        <v>40</v>
      </c>
    </row>
    <row r="21" spans="1:11" ht="12.75">
      <c r="A21" s="95" t="s">
        <v>60</v>
      </c>
      <c r="B21" s="95"/>
      <c r="C21" s="95"/>
      <c r="D21" s="8"/>
      <c r="E21" s="10"/>
      <c r="F21" s="8"/>
      <c r="G21" s="8"/>
      <c r="H21" s="8"/>
      <c r="I21" s="7"/>
      <c r="J21" s="4"/>
      <c r="K21" s="17"/>
    </row>
    <row r="22" spans="1:11" ht="12.75">
      <c r="A22" s="11" t="s">
        <v>52</v>
      </c>
      <c r="B22" s="99"/>
      <c r="C22" s="99"/>
      <c r="D22" s="100"/>
      <c r="E22" s="11"/>
      <c r="F22" s="11" t="s">
        <v>0</v>
      </c>
      <c r="G22" s="100"/>
      <c r="H22" s="100"/>
      <c r="I22" s="101"/>
      <c r="J22" s="4"/>
      <c r="K22" s="17"/>
    </row>
    <row r="23" spans="1:11" ht="12.75">
      <c r="A23" s="11"/>
      <c r="C23" s="8"/>
      <c r="D23" s="11"/>
      <c r="E23" s="11"/>
      <c r="F23" s="11"/>
      <c r="G23" s="11"/>
      <c r="H23" s="11"/>
      <c r="I23" s="7"/>
      <c r="J23" s="4"/>
      <c r="K23" s="17"/>
    </row>
    <row r="24" spans="1:11" ht="12.75">
      <c r="A24" s="11" t="s">
        <v>1</v>
      </c>
      <c r="B24" s="102"/>
      <c r="C24" s="99"/>
      <c r="D24" s="100"/>
      <c r="E24" s="11"/>
      <c r="F24" s="11" t="s">
        <v>1</v>
      </c>
      <c r="G24" s="100"/>
      <c r="H24" s="100"/>
      <c r="I24" s="101"/>
      <c r="J24" s="4"/>
      <c r="K24" s="17"/>
    </row>
    <row r="25" spans="1:9" ht="12.75">
      <c r="A25" s="96" t="s">
        <v>5</v>
      </c>
      <c r="B25" s="96"/>
      <c r="C25" s="96"/>
      <c r="D25" s="96"/>
      <c r="E25" s="96"/>
      <c r="F25" s="96"/>
      <c r="G25" s="96"/>
      <c r="H25" s="96"/>
      <c r="I25" s="96"/>
    </row>
    <row r="26" spans="1:6" ht="12.75">
      <c r="A26" s="97" t="s">
        <v>2</v>
      </c>
      <c r="B26" s="105">
        <v>9</v>
      </c>
      <c r="C26" s="105">
        <v>9</v>
      </c>
      <c r="D26" s="105">
        <v>9</v>
      </c>
      <c r="E26" s="105">
        <v>9</v>
      </c>
      <c r="F26" s="105">
        <v>9</v>
      </c>
    </row>
    <row r="27" spans="1:6" ht="12.75">
      <c r="A27" s="97" t="s">
        <v>3</v>
      </c>
      <c r="B27" s="105">
        <v>12</v>
      </c>
      <c r="C27" s="105">
        <v>12</v>
      </c>
      <c r="D27" s="105">
        <v>12</v>
      </c>
      <c r="E27" s="105">
        <v>12</v>
      </c>
      <c r="F27" s="105">
        <v>12</v>
      </c>
    </row>
    <row r="28" spans="1:6" ht="12.75">
      <c r="A28" s="97" t="s">
        <v>2</v>
      </c>
      <c r="B28" s="105">
        <v>12.3</v>
      </c>
      <c r="C28" s="105">
        <v>12.3</v>
      </c>
      <c r="D28" s="105">
        <v>12.3</v>
      </c>
      <c r="E28" s="105">
        <v>12.3</v>
      </c>
      <c r="F28" s="105">
        <v>12.3</v>
      </c>
    </row>
    <row r="29" spans="1:6" ht="12.75">
      <c r="A29" s="97" t="s">
        <v>3</v>
      </c>
      <c r="B29" s="105">
        <v>5</v>
      </c>
      <c r="C29" s="105">
        <v>5</v>
      </c>
      <c r="D29" s="105">
        <v>5</v>
      </c>
      <c r="E29" s="105">
        <v>5</v>
      </c>
      <c r="F29" s="105">
        <v>5</v>
      </c>
    </row>
    <row r="30" spans="1:6" ht="12.75">
      <c r="A30" s="11" t="s">
        <v>48</v>
      </c>
      <c r="B30" s="105" t="s">
        <v>4</v>
      </c>
      <c r="C30" s="105" t="s">
        <v>4</v>
      </c>
      <c r="D30" s="105" t="s">
        <v>4</v>
      </c>
      <c r="E30" s="105" t="s">
        <v>4</v>
      </c>
      <c r="F30" s="105" t="s">
        <v>4</v>
      </c>
    </row>
  </sheetData>
  <printOptions gridLines="1"/>
  <pageMargins left="0.75" right="0.75" top="1" bottom="1" header="0.5" footer="0.5"/>
  <pageSetup horizontalDpi="360" verticalDpi="360" orientation="landscape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4" sqref="A34:A35"/>
    </sheetView>
  </sheetViews>
  <sheetFormatPr defaultColWidth="9.140625" defaultRowHeight="12.75"/>
  <cols>
    <col min="1" max="1" width="16.28125" style="47" customWidth="1"/>
    <col min="2" max="2" width="7.7109375" style="47" bestFit="1" customWidth="1"/>
    <col min="3" max="3" width="8.8515625" style="47" bestFit="1" customWidth="1"/>
    <col min="4" max="4" width="7.7109375" style="47" bestFit="1" customWidth="1"/>
    <col min="5" max="5" width="10.57421875" style="47" bestFit="1" customWidth="1"/>
    <col min="6" max="6" width="6.421875" style="47" bestFit="1" customWidth="1"/>
    <col min="7" max="7" width="11.8515625" style="77" bestFit="1" customWidth="1"/>
    <col min="8" max="16384" width="9.140625" style="47" customWidth="1"/>
  </cols>
  <sheetData>
    <row r="1" spans="1:4" s="37" customFormat="1" ht="12">
      <c r="A1" s="36" t="s">
        <v>50</v>
      </c>
      <c r="B1" s="36"/>
      <c r="C1" s="36"/>
      <c r="D1" s="36"/>
    </row>
    <row r="2" spans="1:5" s="37" customFormat="1" ht="12">
      <c r="A2" s="39" t="s">
        <v>6</v>
      </c>
      <c r="B2" s="40" t="s">
        <v>7</v>
      </c>
      <c r="C2" s="41">
        <v>39783</v>
      </c>
      <c r="D2" s="42" t="s">
        <v>8</v>
      </c>
      <c r="E2" s="41">
        <v>39797</v>
      </c>
    </row>
    <row r="3" spans="1:7" ht="24">
      <c r="A3" s="43" t="s">
        <v>9</v>
      </c>
      <c r="B3" s="44" t="s">
        <v>10</v>
      </c>
      <c r="C3" s="44" t="s">
        <v>11</v>
      </c>
      <c r="D3" s="44" t="s">
        <v>12</v>
      </c>
      <c r="E3" s="44" t="s">
        <v>13</v>
      </c>
      <c r="F3" s="45" t="s">
        <v>14</v>
      </c>
      <c r="G3" s="76" t="s">
        <v>15</v>
      </c>
    </row>
    <row r="4" spans="1:7" s="38" customFormat="1" ht="12.75">
      <c r="A4" s="37" t="s">
        <v>44</v>
      </c>
      <c r="B4" s="50">
        <v>0.56</v>
      </c>
      <c r="C4" s="48">
        <v>0.24</v>
      </c>
      <c r="D4" s="48">
        <v>0.25</v>
      </c>
      <c r="E4" s="48"/>
      <c r="F4" s="49">
        <f>SUM(B4:E4)</f>
        <v>1.05</v>
      </c>
      <c r="G4" s="56">
        <f aca="true" t="shared" si="0" ref="G4:G10">+F4/$F$11</f>
        <v>0.2625</v>
      </c>
    </row>
    <row r="5" spans="1:7" s="38" customFormat="1" ht="12.75">
      <c r="A5" s="37" t="s">
        <v>41</v>
      </c>
      <c r="B5" s="48"/>
      <c r="C5" s="48">
        <v>0.6</v>
      </c>
      <c r="D5" s="48">
        <v>0.25</v>
      </c>
      <c r="E5" s="48"/>
      <c r="F5" s="49">
        <f aca="true" t="shared" si="1" ref="F5:F11">SUM(B5:E5)</f>
        <v>0.85</v>
      </c>
      <c r="G5" s="56">
        <f t="shared" si="0"/>
        <v>0.2125</v>
      </c>
    </row>
    <row r="6" spans="1:7" s="38" customFormat="1" ht="12.75">
      <c r="A6" s="93" t="s">
        <v>45</v>
      </c>
      <c r="B6" s="48"/>
      <c r="C6" s="48"/>
      <c r="D6" s="48">
        <v>0.1</v>
      </c>
      <c r="E6" s="48"/>
      <c r="F6" s="49">
        <f t="shared" si="1"/>
        <v>0.1</v>
      </c>
      <c r="G6" s="56">
        <f t="shared" si="0"/>
        <v>0.025</v>
      </c>
    </row>
    <row r="7" spans="1:7" s="38" customFormat="1" ht="12.75">
      <c r="A7" s="93" t="s">
        <v>46</v>
      </c>
      <c r="B7" s="48">
        <v>0.16</v>
      </c>
      <c r="C7" s="48">
        <v>0.16</v>
      </c>
      <c r="D7" s="48">
        <v>0.2</v>
      </c>
      <c r="E7" s="48"/>
      <c r="F7" s="49">
        <f t="shared" si="1"/>
        <v>0.52</v>
      </c>
      <c r="G7" s="56">
        <f t="shared" si="0"/>
        <v>0.13</v>
      </c>
    </row>
    <row r="8" spans="1:7" s="38" customFormat="1" ht="12.75">
      <c r="A8" s="37" t="s">
        <v>42</v>
      </c>
      <c r="B8" s="50"/>
      <c r="C8" s="51"/>
      <c r="D8" s="50"/>
      <c r="E8" s="50"/>
      <c r="F8" s="49">
        <f t="shared" si="1"/>
        <v>0</v>
      </c>
      <c r="G8" s="56">
        <f t="shared" si="0"/>
        <v>0</v>
      </c>
    </row>
    <row r="9" spans="1:7" s="38" customFormat="1" ht="12.75">
      <c r="A9" s="37" t="s">
        <v>43</v>
      </c>
      <c r="B9" s="48">
        <v>0.28</v>
      </c>
      <c r="C9" s="48"/>
      <c r="D9" s="48">
        <v>0.2</v>
      </c>
      <c r="F9" s="49">
        <f t="shared" si="1"/>
        <v>0.48000000000000004</v>
      </c>
      <c r="G9" s="56">
        <f t="shared" si="0"/>
        <v>0.12000000000000001</v>
      </c>
    </row>
    <row r="10" spans="1:7" s="38" customFormat="1" ht="12.75">
      <c r="A10" s="52" t="s">
        <v>47</v>
      </c>
      <c r="B10" s="69"/>
      <c r="C10" s="70"/>
      <c r="D10" s="69"/>
      <c r="E10" s="69">
        <v>1</v>
      </c>
      <c r="F10" s="71">
        <f>SUM(B10:E10)</f>
        <v>1</v>
      </c>
      <c r="G10" s="72">
        <f t="shared" si="0"/>
        <v>0.25</v>
      </c>
    </row>
    <row r="11" spans="1:7" ht="12.75">
      <c r="A11" s="53" t="s">
        <v>14</v>
      </c>
      <c r="B11" s="54">
        <f>SUM(B4:B10)</f>
        <v>1</v>
      </c>
      <c r="C11" s="54">
        <f>SUM(C4:C10)</f>
        <v>1</v>
      </c>
      <c r="D11" s="54">
        <f>SUM(D4:D10)</f>
        <v>1</v>
      </c>
      <c r="E11" s="54">
        <f>SUM(E4:E10)</f>
        <v>1</v>
      </c>
      <c r="F11" s="55">
        <f t="shared" si="1"/>
        <v>4</v>
      </c>
      <c r="G11" s="56">
        <f>SUM(G4:G10)</f>
        <v>1</v>
      </c>
    </row>
  </sheetData>
  <printOptions gridLines="1"/>
  <pageMargins left="0.75" right="0.75" top="1" bottom="1" header="0.5" footer="0.5"/>
  <pageSetup horizontalDpi="360" verticalDpi="360" orientation="landscape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13" sqref="B13"/>
    </sheetView>
  </sheetViews>
  <sheetFormatPr defaultColWidth="9.140625" defaultRowHeight="12.75"/>
  <cols>
    <col min="1" max="1" width="16.8515625" style="37" customWidth="1"/>
    <col min="2" max="4" width="9.57421875" style="37" bestFit="1" customWidth="1"/>
    <col min="5" max="5" width="9.8515625" style="37" bestFit="1" customWidth="1"/>
    <col min="6" max="6" width="9.57421875" style="37" bestFit="1" customWidth="1"/>
    <col min="7" max="7" width="11.8515625" style="37" bestFit="1" customWidth="1"/>
    <col min="8" max="16384" width="9.140625" style="37" customWidth="1"/>
  </cols>
  <sheetData>
    <row r="1" spans="1:4" ht="12">
      <c r="A1" s="36" t="s">
        <v>50</v>
      </c>
      <c r="B1" s="36"/>
      <c r="C1" s="36"/>
      <c r="D1" s="36"/>
    </row>
    <row r="2" spans="1:5" ht="12">
      <c r="A2" s="39" t="s">
        <v>6</v>
      </c>
      <c r="B2" s="40" t="s">
        <v>7</v>
      </c>
      <c r="C2" s="41">
        <v>39783</v>
      </c>
      <c r="D2" s="42" t="s">
        <v>8</v>
      </c>
      <c r="E2" s="41">
        <v>39797</v>
      </c>
    </row>
    <row r="3" spans="1:7" ht="24">
      <c r="A3" s="43" t="s">
        <v>9</v>
      </c>
      <c r="B3" s="44" t="s">
        <v>10</v>
      </c>
      <c r="C3" s="44" t="s">
        <v>11</v>
      </c>
      <c r="D3" s="44" t="s">
        <v>12</v>
      </c>
      <c r="E3" s="44" t="s">
        <v>13</v>
      </c>
      <c r="F3" s="45" t="s">
        <v>14</v>
      </c>
      <c r="G3" s="46" t="s">
        <v>16</v>
      </c>
    </row>
    <row r="4" spans="1:6" ht="12">
      <c r="A4" s="67" t="s">
        <v>17</v>
      </c>
      <c r="B4" s="75">
        <v>1200</v>
      </c>
      <c r="C4" s="75">
        <v>1400</v>
      </c>
      <c r="D4" s="75">
        <v>3000</v>
      </c>
      <c r="E4" s="75">
        <v>800</v>
      </c>
      <c r="F4" s="75">
        <f aca="true" t="shared" si="0" ref="F4:F12">SUM(B4:E4)</f>
        <v>6400</v>
      </c>
    </row>
    <row r="5" spans="1:7" ht="12">
      <c r="A5" s="37" t="s">
        <v>44</v>
      </c>
      <c r="B5" s="57">
        <f>'allocation step 3.1'!B4*'allocation step 3.2'!B$4</f>
        <v>672.0000000000001</v>
      </c>
      <c r="C5" s="57">
        <f>'allocation step 3.1'!C4*'allocation step 3.2'!C$4</f>
        <v>336</v>
      </c>
      <c r="D5" s="57">
        <f>'allocation step 3.1'!D4*'allocation step 3.2'!D$4</f>
        <v>750</v>
      </c>
      <c r="E5" s="57">
        <f>'allocation step 3.1'!E4*'allocation step 3.2'!E$4</f>
        <v>0</v>
      </c>
      <c r="F5" s="57">
        <f t="shared" si="0"/>
        <v>1758</v>
      </c>
      <c r="G5" s="68">
        <f aca="true" t="shared" si="1" ref="G5:G11">F5/F$12</f>
        <v>0.2746875</v>
      </c>
    </row>
    <row r="6" spans="1:7" ht="12">
      <c r="A6" s="37" t="s">
        <v>41</v>
      </c>
      <c r="B6" s="57">
        <f>'allocation step 3.1'!B5*'allocation step 3.2'!B$4</f>
        <v>0</v>
      </c>
      <c r="C6" s="57">
        <f>'allocation step 3.1'!C5*'allocation step 3.2'!C$4</f>
        <v>840</v>
      </c>
      <c r="D6" s="57">
        <f>'allocation step 3.1'!D5*'allocation step 3.2'!D$4</f>
        <v>750</v>
      </c>
      <c r="E6" s="57">
        <f>'allocation step 3.1'!E5*'allocation step 3.2'!E$4</f>
        <v>0</v>
      </c>
      <c r="F6" s="57">
        <f t="shared" si="0"/>
        <v>1590</v>
      </c>
      <c r="G6" s="68">
        <f t="shared" si="1"/>
        <v>0.2484375</v>
      </c>
    </row>
    <row r="7" spans="1:7" ht="12">
      <c r="A7" s="93" t="s">
        <v>45</v>
      </c>
      <c r="B7" s="57">
        <f>'allocation step 3.1'!B6*'allocation step 3.2'!B$4</f>
        <v>0</v>
      </c>
      <c r="C7" s="57">
        <f>'allocation step 3.1'!C6*'allocation step 3.2'!C$4</f>
        <v>0</v>
      </c>
      <c r="D7" s="57">
        <f>'allocation step 3.1'!D6*'allocation step 3.2'!D$4</f>
        <v>300</v>
      </c>
      <c r="E7" s="57">
        <f>'allocation step 3.1'!E6*'allocation step 3.2'!E$4</f>
        <v>0</v>
      </c>
      <c r="F7" s="57">
        <f t="shared" si="0"/>
        <v>300</v>
      </c>
      <c r="G7" s="68">
        <f t="shared" si="1"/>
        <v>0.046875</v>
      </c>
    </row>
    <row r="8" spans="1:7" ht="12">
      <c r="A8" s="93" t="s">
        <v>46</v>
      </c>
      <c r="B8" s="57">
        <f>'allocation step 3.1'!B7*'allocation step 3.2'!B$4</f>
        <v>192</v>
      </c>
      <c r="C8" s="57">
        <f>'allocation step 3.1'!C7*'allocation step 3.2'!C$4</f>
        <v>224</v>
      </c>
      <c r="D8" s="57">
        <f>'allocation step 3.1'!D7*'allocation step 3.2'!D$4</f>
        <v>600</v>
      </c>
      <c r="E8" s="57">
        <f>'allocation step 3.1'!E7*'allocation step 3.2'!E$4</f>
        <v>0</v>
      </c>
      <c r="F8" s="57">
        <f t="shared" si="0"/>
        <v>1016</v>
      </c>
      <c r="G8" s="68">
        <f t="shared" si="1"/>
        <v>0.15875</v>
      </c>
    </row>
    <row r="9" spans="1:7" ht="12">
      <c r="A9" s="37" t="s">
        <v>42</v>
      </c>
      <c r="B9" s="57">
        <f>'allocation step 3.1'!B8*'allocation step 3.2'!B$4</f>
        <v>0</v>
      </c>
      <c r="C9" s="57">
        <f>'allocation step 3.1'!C8*'allocation step 3.2'!C$4</f>
        <v>0</v>
      </c>
      <c r="D9" s="57">
        <f>'allocation step 3.1'!D8*'allocation step 3.2'!D$4</f>
        <v>0</v>
      </c>
      <c r="E9" s="57">
        <f>'allocation step 3.1'!E8*'allocation step 3.2'!E$4</f>
        <v>0</v>
      </c>
      <c r="F9" s="57">
        <f t="shared" si="0"/>
        <v>0</v>
      </c>
      <c r="G9" s="68">
        <f t="shared" si="1"/>
        <v>0</v>
      </c>
    </row>
    <row r="10" spans="1:7" ht="12">
      <c r="A10" s="37" t="s">
        <v>43</v>
      </c>
      <c r="B10" s="57">
        <f>'allocation step 3.1'!B9*'allocation step 3.2'!B$4</f>
        <v>336.00000000000006</v>
      </c>
      <c r="C10" s="57">
        <f>'allocation step 3.1'!C9*'allocation step 3.2'!C$4</f>
        <v>0</v>
      </c>
      <c r="D10" s="57">
        <f>'allocation step 3.1'!D9*'allocation step 3.2'!D$4</f>
        <v>600</v>
      </c>
      <c r="E10" s="57">
        <f>'allocation step 3.1'!E9*'allocation step 3.2'!E$4</f>
        <v>0</v>
      </c>
      <c r="F10" s="57">
        <f t="shared" si="0"/>
        <v>936</v>
      </c>
      <c r="G10" s="68">
        <f t="shared" si="1"/>
        <v>0.14625</v>
      </c>
    </row>
    <row r="11" spans="1:7" ht="12">
      <c r="A11" s="52" t="s">
        <v>47</v>
      </c>
      <c r="B11" s="73">
        <f>'allocation step 3.1'!B10*'allocation step 3.2'!B$4</f>
        <v>0</v>
      </c>
      <c r="C11" s="73">
        <f>'allocation step 3.1'!C10*'allocation step 3.2'!C$4</f>
        <v>0</v>
      </c>
      <c r="D11" s="73">
        <f>'allocation step 3.1'!D10*'allocation step 3.2'!D$4</f>
        <v>0</v>
      </c>
      <c r="E11" s="73">
        <f>'allocation step 3.1'!E10*'allocation step 3.2'!E$4</f>
        <v>800</v>
      </c>
      <c r="F11" s="73">
        <f t="shared" si="0"/>
        <v>800</v>
      </c>
      <c r="G11" s="74">
        <f t="shared" si="1"/>
        <v>0.125</v>
      </c>
    </row>
    <row r="12" spans="1:7" ht="12">
      <c r="A12" s="53" t="s">
        <v>20</v>
      </c>
      <c r="B12" s="66">
        <f>SUM(B5:B11)</f>
        <v>1200.0000000000002</v>
      </c>
      <c r="C12" s="66">
        <f>SUM(C5:C11)</f>
        <v>1400</v>
      </c>
      <c r="D12" s="66">
        <f>SUM(D5:D11)</f>
        <v>3000</v>
      </c>
      <c r="E12" s="66">
        <f>SUM(E5:E11)</f>
        <v>800</v>
      </c>
      <c r="F12" s="66">
        <f t="shared" si="0"/>
        <v>6400</v>
      </c>
      <c r="G12" s="68">
        <f>SUM(G5:G11)</f>
        <v>1</v>
      </c>
    </row>
  </sheetData>
  <printOptions gridLines="1"/>
  <pageMargins left="0.75" right="0.75" top="1" bottom="1" header="0.5" footer="0.5"/>
  <pageSetup horizontalDpi="360" verticalDpi="360" orientation="landscape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24" sqref="A24"/>
    </sheetView>
  </sheetViews>
  <sheetFormatPr defaultColWidth="9.140625" defaultRowHeight="12.75"/>
  <cols>
    <col min="1" max="1" width="31.57421875" style="60" bestFit="1" customWidth="1"/>
    <col min="2" max="3" width="10.421875" style="60" bestFit="1" customWidth="1"/>
    <col min="4" max="4" width="8.00390625" style="60" bestFit="1" customWidth="1"/>
    <col min="5" max="16384" width="9.140625" style="60" customWidth="1"/>
  </cols>
  <sheetData>
    <row r="1" spans="1:4" ht="12.75">
      <c r="A1" s="58" t="s">
        <v>18</v>
      </c>
      <c r="B1" s="59">
        <v>40162</v>
      </c>
      <c r="C1" s="59">
        <v>40178</v>
      </c>
      <c r="D1" s="1" t="s">
        <v>19</v>
      </c>
    </row>
    <row r="2" spans="1:4" ht="12.75">
      <c r="A2" s="37" t="s">
        <v>44</v>
      </c>
      <c r="B2" s="61">
        <f>'allocation step 3.2'!G5</f>
        <v>0.2746875</v>
      </c>
      <c r="C2" s="61">
        <v>0.42449333333333333</v>
      </c>
      <c r="D2" s="62">
        <f aca="true" t="shared" si="0" ref="D2:D8">(B2+C2)/2</f>
        <v>0.3495904166666667</v>
      </c>
    </row>
    <row r="3" spans="1:4" ht="12.75">
      <c r="A3" s="37" t="s">
        <v>41</v>
      </c>
      <c r="B3" s="61">
        <f>'allocation step 3.2'!G6</f>
        <v>0.2484375</v>
      </c>
      <c r="C3" s="61">
        <v>0.13934000000000002</v>
      </c>
      <c r="D3" s="62">
        <f t="shared" si="0"/>
        <v>0.19388875</v>
      </c>
    </row>
    <row r="4" spans="1:4" ht="12.75">
      <c r="A4" s="93" t="s">
        <v>45</v>
      </c>
      <c r="B4" s="61">
        <f>'allocation step 3.2'!G7</f>
        <v>0.046875</v>
      </c>
      <c r="C4" s="61">
        <v>0.042583333333333334</v>
      </c>
      <c r="D4" s="62">
        <f t="shared" si="0"/>
        <v>0.04472916666666667</v>
      </c>
    </row>
    <row r="5" spans="1:4" ht="12.75">
      <c r="A5" s="93" t="s">
        <v>46</v>
      </c>
      <c r="B5" s="61">
        <f>'allocation step 3.2'!G8</f>
        <v>0.15875</v>
      </c>
      <c r="C5" s="61">
        <v>0.16</v>
      </c>
      <c r="D5" s="62">
        <f t="shared" si="0"/>
        <v>0.159375</v>
      </c>
    </row>
    <row r="6" spans="1:4" ht="12.75">
      <c r="A6" s="37" t="s">
        <v>42</v>
      </c>
      <c r="B6" s="61">
        <f>'allocation step 3.2'!G9</f>
        <v>0</v>
      </c>
      <c r="C6" s="61">
        <v>0.1762</v>
      </c>
      <c r="D6" s="62">
        <f t="shared" si="0"/>
        <v>0.0881</v>
      </c>
    </row>
    <row r="7" spans="1:4" ht="12.75">
      <c r="A7" s="37" t="s">
        <v>43</v>
      </c>
      <c r="B7" s="61">
        <f>'allocation step 3.2'!G10</f>
        <v>0.14625</v>
      </c>
      <c r="C7" s="61">
        <v>0.05743000000000001</v>
      </c>
      <c r="D7" s="62">
        <f t="shared" si="0"/>
        <v>0.10184</v>
      </c>
    </row>
    <row r="8" spans="1:4" ht="13.5" thickBot="1">
      <c r="A8" s="52" t="s">
        <v>47</v>
      </c>
      <c r="B8" s="61">
        <f>'allocation step 3.2'!G11</f>
        <v>0.125</v>
      </c>
      <c r="C8" s="63">
        <v>0</v>
      </c>
      <c r="D8" s="62">
        <f t="shared" si="0"/>
        <v>0.0625</v>
      </c>
    </row>
    <row r="9" spans="1:4" ht="12.75">
      <c r="A9" s="64" t="s">
        <v>20</v>
      </c>
      <c r="B9" s="65">
        <f>SUM(B2:B8)</f>
        <v>1</v>
      </c>
      <c r="C9" s="65">
        <f>SUM(C2:C8)</f>
        <v>1.0000466666666668</v>
      </c>
      <c r="D9" s="65">
        <f>SUM(D2:D8)</f>
        <v>1.0000233333333335</v>
      </c>
    </row>
  </sheetData>
  <printOptions gridLines="1"/>
  <pageMargins left="0.75" right="0.75" top="1" bottom="1" header="0.5" footer="0.5"/>
  <pageSetup horizontalDpi="360" verticalDpi="360" orientation="landscape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G11" sqref="A1:G11"/>
    </sheetView>
  </sheetViews>
  <sheetFormatPr defaultColWidth="9.140625" defaultRowHeight="12.75"/>
  <cols>
    <col min="1" max="1" width="13.140625" style="87" bestFit="1" customWidth="1"/>
    <col min="2" max="2" width="9.28125" style="91" bestFit="1" customWidth="1"/>
    <col min="3" max="3" width="8.28125" style="87" bestFit="1" customWidth="1"/>
    <col min="4" max="4" width="9.7109375" style="87" bestFit="1" customWidth="1"/>
    <col min="5" max="5" width="12.00390625" style="87" bestFit="1" customWidth="1"/>
    <col min="6" max="6" width="11.00390625" style="87" bestFit="1" customWidth="1"/>
    <col min="7" max="8" width="9.7109375" style="87" bestFit="1" customWidth="1"/>
    <col min="9" max="9" width="5.28125" style="87" bestFit="1" customWidth="1"/>
    <col min="10" max="16384" width="10.140625" style="87" customWidth="1"/>
  </cols>
  <sheetData>
    <row r="1" spans="1:7" s="80" customFormat="1" ht="12">
      <c r="A1" s="78"/>
      <c r="B1" s="79" t="s">
        <v>21</v>
      </c>
      <c r="C1" s="79" t="s">
        <v>22</v>
      </c>
      <c r="D1" s="79" t="s">
        <v>22</v>
      </c>
      <c r="E1" s="79" t="s">
        <v>23</v>
      </c>
      <c r="F1" s="79" t="s">
        <v>23</v>
      </c>
      <c r="G1" s="80" t="s">
        <v>20</v>
      </c>
    </row>
    <row r="2" spans="1:6" s="84" customFormat="1" ht="12">
      <c r="A2" s="82"/>
      <c r="B2" s="79" t="s">
        <v>51</v>
      </c>
      <c r="C2" s="83" t="s">
        <v>24</v>
      </c>
      <c r="D2" s="83" t="s">
        <v>25</v>
      </c>
      <c r="E2" s="83" t="s">
        <v>26</v>
      </c>
      <c r="F2" s="83" t="s">
        <v>27</v>
      </c>
    </row>
    <row r="3" spans="2:6" s="80" customFormat="1" ht="12">
      <c r="B3" s="106" t="s">
        <v>28</v>
      </c>
      <c r="C3" s="79" t="s">
        <v>29</v>
      </c>
      <c r="D3" s="79" t="s">
        <v>30</v>
      </c>
      <c r="E3" s="79" t="s">
        <v>31</v>
      </c>
      <c r="F3" s="79" t="s">
        <v>32</v>
      </c>
    </row>
    <row r="4" spans="1:7" ht="12">
      <c r="A4" s="53" t="s">
        <v>44</v>
      </c>
      <c r="B4" s="76">
        <f>'allocation step 3.3'!D2</f>
        <v>0.3495904166666667</v>
      </c>
      <c r="C4" s="85">
        <f aca="true" t="shared" si="0" ref="C4:C10">B4*C$11</f>
        <v>174.79520833333333</v>
      </c>
      <c r="D4" s="85">
        <f>$B$4*D$11</f>
        <v>1398.3616666666667</v>
      </c>
      <c r="E4" s="85">
        <f aca="true" t="shared" si="1" ref="E4:F10">($B4*E$11)</f>
        <v>12235.664583333333</v>
      </c>
      <c r="F4" s="85">
        <f t="shared" si="1"/>
        <v>769.0989166666667</v>
      </c>
      <c r="G4" s="109">
        <f aca="true" t="shared" si="2" ref="G4:G11">SUM(C4:F4)</f>
        <v>14577.920375</v>
      </c>
    </row>
    <row r="5" spans="1:7" ht="12">
      <c r="A5" s="53" t="s">
        <v>41</v>
      </c>
      <c r="B5" s="76">
        <f>'allocation step 3.3'!D3</f>
        <v>0.19388875</v>
      </c>
      <c r="C5" s="85">
        <f t="shared" si="0"/>
        <v>96.944375</v>
      </c>
      <c r="D5" s="85">
        <f aca="true" t="shared" si="3" ref="D5:D10">B5*D$11</f>
        <v>775.555</v>
      </c>
      <c r="E5" s="85">
        <f t="shared" si="1"/>
        <v>6786.10625</v>
      </c>
      <c r="F5" s="85">
        <f t="shared" si="1"/>
        <v>426.55525</v>
      </c>
      <c r="G5" s="109">
        <f t="shared" si="2"/>
        <v>8085.1608750000005</v>
      </c>
    </row>
    <row r="6" spans="1:7" ht="12">
      <c r="A6" s="103" t="s">
        <v>45</v>
      </c>
      <c r="B6" s="76">
        <f>'allocation step 3.3'!D4</f>
        <v>0.04472916666666667</v>
      </c>
      <c r="C6" s="85">
        <f t="shared" si="0"/>
        <v>22.364583333333332</v>
      </c>
      <c r="D6" s="85">
        <f t="shared" si="3"/>
        <v>178.91666666666666</v>
      </c>
      <c r="E6" s="85">
        <f t="shared" si="1"/>
        <v>1565.5208333333333</v>
      </c>
      <c r="F6" s="85">
        <f t="shared" si="1"/>
        <v>98.40416666666667</v>
      </c>
      <c r="G6" s="109">
        <f t="shared" si="2"/>
        <v>1865.20625</v>
      </c>
    </row>
    <row r="7" spans="1:7" ht="12">
      <c r="A7" s="103" t="s">
        <v>46</v>
      </c>
      <c r="B7" s="76">
        <f>'allocation step 3.3'!D5</f>
        <v>0.159375</v>
      </c>
      <c r="C7" s="85">
        <f t="shared" si="0"/>
        <v>79.6875</v>
      </c>
      <c r="D7" s="85">
        <f t="shared" si="3"/>
        <v>637.5</v>
      </c>
      <c r="E7" s="85">
        <f t="shared" si="1"/>
        <v>5578.125</v>
      </c>
      <c r="F7" s="85">
        <f t="shared" si="1"/>
        <v>350.625</v>
      </c>
      <c r="G7" s="109">
        <f t="shared" si="2"/>
        <v>6645.9375</v>
      </c>
    </row>
    <row r="8" spans="1:7" ht="12">
      <c r="A8" s="53" t="s">
        <v>42</v>
      </c>
      <c r="B8" s="76">
        <f>'allocation step 3.3'!D6</f>
        <v>0.0881</v>
      </c>
      <c r="C8" s="85">
        <f t="shared" si="0"/>
        <v>44.05</v>
      </c>
      <c r="D8" s="85">
        <f t="shared" si="3"/>
        <v>352.4</v>
      </c>
      <c r="E8" s="85">
        <f t="shared" si="1"/>
        <v>3083.5</v>
      </c>
      <c r="F8" s="85">
        <f t="shared" si="1"/>
        <v>193.82</v>
      </c>
      <c r="G8" s="109">
        <f t="shared" si="2"/>
        <v>3673.77</v>
      </c>
    </row>
    <row r="9" spans="1:7" ht="12">
      <c r="A9" s="53" t="s">
        <v>43</v>
      </c>
      <c r="B9" s="76">
        <f>'allocation step 3.3'!D7</f>
        <v>0.10184</v>
      </c>
      <c r="C9" s="85">
        <f t="shared" si="0"/>
        <v>50.92</v>
      </c>
      <c r="D9" s="85">
        <f t="shared" si="3"/>
        <v>407.36</v>
      </c>
      <c r="E9" s="85">
        <f t="shared" si="1"/>
        <v>3564.4</v>
      </c>
      <c r="F9" s="85">
        <f t="shared" si="1"/>
        <v>224.048</v>
      </c>
      <c r="G9" s="109">
        <f t="shared" si="2"/>
        <v>4246.728</v>
      </c>
    </row>
    <row r="10" spans="1:9" ht="12.75" thickBot="1">
      <c r="A10" s="104" t="s">
        <v>47</v>
      </c>
      <c r="B10" s="107">
        <f>'allocation step 3.3'!D8</f>
        <v>0.0625</v>
      </c>
      <c r="C10" s="108">
        <f t="shared" si="0"/>
        <v>31.25</v>
      </c>
      <c r="D10" s="108">
        <f t="shared" si="3"/>
        <v>250</v>
      </c>
      <c r="E10" s="108">
        <f t="shared" si="1"/>
        <v>2187.5</v>
      </c>
      <c r="F10" s="108">
        <f t="shared" si="1"/>
        <v>137.5</v>
      </c>
      <c r="G10" s="110">
        <f t="shared" si="2"/>
        <v>2606.25</v>
      </c>
      <c r="H10" s="88">
        <f>SUM(G4:G10)</f>
        <v>41700.973</v>
      </c>
      <c r="I10" s="86">
        <f>H10-G11</f>
        <v>0.9729999999981374</v>
      </c>
    </row>
    <row r="11" spans="2:8" s="90" customFormat="1" ht="12">
      <c r="B11" s="76">
        <f>SUM(B4:B10)</f>
        <v>1.0000233333333335</v>
      </c>
      <c r="C11" s="89">
        <v>500</v>
      </c>
      <c r="D11" s="89">
        <v>4000</v>
      </c>
      <c r="E11" s="89">
        <v>35000</v>
      </c>
      <c r="F11" s="89">
        <v>2200</v>
      </c>
      <c r="G11" s="111">
        <f t="shared" si="2"/>
        <v>41700</v>
      </c>
      <c r="H11" s="89"/>
    </row>
  </sheetData>
  <printOptions gridLines="1"/>
  <pageMargins left="0.75" right="0.75" top="1" bottom="1" header="0.5" footer="0.5"/>
  <pageSetup horizontalDpi="360" verticalDpi="360" orientation="landscape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Strand</dc:creator>
  <cp:keywords/>
  <dc:description/>
  <cp:lastModifiedBy>Alan Strand</cp:lastModifiedBy>
  <cp:lastPrinted>2009-01-06T23:30:45Z</cp:lastPrinted>
  <dcterms:created xsi:type="dcterms:W3CDTF">2007-11-06T20:15:25Z</dcterms:created>
  <dcterms:modified xsi:type="dcterms:W3CDTF">2009-01-08T22:21:33Z</dcterms:modified>
  <cp:category/>
  <cp:version/>
  <cp:contentType/>
  <cp:contentStatus/>
</cp:coreProperties>
</file>